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0" windowWidth="28800" windowHeight="12435" firstSheet="3" activeTab="5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0" i="6" l="1"/>
  <c r="J29" i="6" l="1"/>
  <c r="H29" i="6"/>
  <c r="H28" i="6"/>
  <c r="J28" i="6"/>
  <c r="D17" i="10"/>
  <c r="E17" i="10"/>
  <c r="E9" i="10"/>
  <c r="L13" i="10" s="1"/>
  <c r="D9" i="10"/>
  <c r="J24" i="6"/>
  <c r="H24" i="6"/>
  <c r="B2" i="8"/>
  <c r="C2" i="8" s="1"/>
  <c r="E2" i="8"/>
  <c r="A270" i="2"/>
  <c r="A402" i="2"/>
  <c r="A336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8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 s="1"/>
  <c r="D1" i="2" s="1"/>
  <c r="H19" i="6"/>
  <c r="D17" i="4"/>
  <c r="J22" i="4" s="1"/>
  <c r="K24" i="4" s="1"/>
  <c r="E17" i="4"/>
  <c r="S37" i="6"/>
  <c r="E12" i="6"/>
  <c r="E9" i="4"/>
  <c r="L25" i="5"/>
  <c r="D25" i="5"/>
  <c r="I24" i="5"/>
  <c r="I25" i="5" s="1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 s="1"/>
  <c r="E12" i="5"/>
  <c r="D12" i="5"/>
  <c r="C12" i="5"/>
  <c r="C24" i="5" s="1"/>
  <c r="C25" i="5" s="1"/>
  <c r="D9" i="4"/>
  <c r="K13" i="4"/>
  <c r="E20" i="4"/>
  <c r="K21" i="4" s="1"/>
  <c r="E21" i="4"/>
  <c r="D21" i="4"/>
  <c r="L13" i="4"/>
  <c r="D20" i="4"/>
  <c r="D22" i="4" s="1"/>
  <c r="D2" i="8" l="1"/>
  <c r="H22" i="6" s="1"/>
  <c r="K13" i="10"/>
  <c r="D21" i="10"/>
  <c r="H27" i="6" s="1"/>
  <c r="E21" i="10"/>
  <c r="J27" i="6" s="1"/>
  <c r="E20" i="10"/>
  <c r="J26" i="6" s="1"/>
  <c r="J25" i="5"/>
  <c r="K25" i="5"/>
  <c r="D20" i="10"/>
  <c r="J21" i="4"/>
  <c r="E22" i="4"/>
  <c r="K24" i="5"/>
  <c r="K22" i="4"/>
  <c r="J24" i="5"/>
  <c r="K13" i="5"/>
  <c r="D22" i="10" l="1"/>
  <c r="H25" i="6" s="1"/>
  <c r="L13" i="5"/>
  <c r="M13" i="5"/>
  <c r="K21" i="10"/>
  <c r="K22" i="10"/>
  <c r="E22" i="10"/>
  <c r="J25" i="6" s="1"/>
  <c r="J21" i="10"/>
  <c r="J22" i="10" s="1"/>
  <c r="K24" i="10" s="1"/>
  <c r="B4" i="8" s="1"/>
  <c r="I23" i="6" s="1"/>
  <c r="H26" i="6"/>
  <c r="L14" i="5" l="1"/>
  <c r="M14" i="5"/>
  <c r="L15" i="5" l="1"/>
  <c r="M15" i="5"/>
  <c r="M16" i="5" l="1"/>
  <c r="L16" i="5"/>
  <c r="L17" i="5" l="1"/>
  <c r="M17" i="5"/>
  <c r="L18" i="5" l="1"/>
  <c r="M18" i="5"/>
  <c r="L19" i="5" l="1"/>
  <c r="M19" i="5"/>
  <c r="L20" i="5" l="1"/>
  <c r="M20" i="5"/>
  <c r="L21" i="5" l="1"/>
  <c r="M21" i="5"/>
  <c r="L22" i="5" l="1"/>
  <c r="M22" i="5"/>
  <c r="L23" i="5" l="1"/>
  <c r="M23" i="5"/>
  <c r="L24" i="5" l="1"/>
  <c r="M24" i="5"/>
  <c r="M25" i="5" s="1"/>
</calcChain>
</file>

<file path=xl/sharedStrings.xml><?xml version="1.0" encoding="utf-8"?>
<sst xmlns="http://schemas.openxmlformats.org/spreadsheetml/2006/main" count="994" uniqueCount="288">
  <si>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</si>
  <si>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</si>
  <si>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</si>
  <si>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</si>
  <si>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</si>
  <si>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</si>
  <si>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</si>
  <si>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</si>
  <si>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</si>
  <si>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</si>
  <si>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</si>
  <si>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</si>
  <si>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</si>
  <si>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</si>
  <si>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</si>
  <si>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</si>
  <si>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</si>
  <si>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</si>
  <si>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</si>
  <si>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</si>
  <si>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</si>
  <si>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</si>
  <si>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</si>
  <si>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</si>
  <si>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</si>
  <si>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</si>
  <si>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</si>
  <si>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</si>
  <si>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</si>
  <si>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</si>
  <si>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</si>
  <si>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</si>
  <si>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</si>
  <si>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</si>
  <si>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</si>
  <si>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</si>
  <si>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</si>
  <si>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</si>
  <si>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</si>
  <si>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</si>
  <si>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</si>
  <si>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</si>
  <si>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</si>
  <si>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</si>
  <si>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</si>
  <si>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</si>
  <si>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</si>
  <si>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</si>
  <si>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</si>
  <si>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</si>
  <si>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</si>
  <si>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</si>
  <si>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</si>
  <si>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</si>
  <si>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</si>
  <si>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</si>
  <si>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</si>
  <si>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</si>
  <si>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</si>
  <si>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</si>
  <si>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</si>
  <si>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</si>
  <si>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</si>
  <si>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</si>
  <si>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</si>
  <si>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</si>
  <si>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</si>
  <si>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</si>
  <si>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</si>
  <si>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</si>
  <si>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</si>
  <si>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</si>
  <si>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</si>
  <si>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</si>
  <si>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</si>
  <si>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</si>
  <si>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</si>
  <si>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</si>
  <si>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</si>
  <si>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</si>
  <si>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</si>
  <si>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</si>
  <si>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</si>
  <si>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</si>
  <si>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</si>
  <si>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</si>
  <si>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</si>
  <si>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</si>
  <si>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</si>
  <si>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</si>
  <si>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</si>
  <si>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</si>
  <si>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</si>
  <si>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</si>
  <si>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</si>
  <si>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</si>
  <si>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</si>
  <si>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</si>
  <si>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</si>
  <si>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</si>
  <si>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</si>
  <si>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</si>
  <si>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</si>
  <si>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</si>
  <si>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</si>
  <si>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</si>
  <si>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</si>
  <si>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</si>
  <si>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</si>
  <si>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</si>
  <si>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</si>
  <si>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</si>
  <si>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</si>
  <si>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</si>
  <si>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</si>
  <si>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</si>
  <si>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</si>
  <si>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</si>
  <si>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</si>
  <si>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</si>
  <si>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</si>
  <si>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</si>
  <si>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</si>
  <si>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</si>
  <si>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</si>
  <si>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</si>
  <si>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</si>
  <si>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</si>
  <si>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</si>
  <si>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</si>
  <si>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</si>
  <si>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</si>
  <si>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</si>
  <si>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</si>
  <si>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</si>
  <si>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</si>
  <si>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</si>
  <si>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</si>
  <si>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</si>
  <si>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</si>
  <si>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</si>
  <si>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</si>
  <si>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</si>
  <si>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</si>
  <si>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</si>
  <si>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</si>
  <si>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</si>
  <si>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</si>
  <si>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</si>
  <si>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</si>
  <si>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</si>
  <si>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</si>
  <si>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</si>
  <si>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</si>
  <si>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</si>
  <si>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</si>
  <si>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</si>
  <si>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</si>
  <si>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</si>
  <si>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</si>
  <si>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</si>
  <si>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</si>
  <si>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</si>
  <si>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</si>
  <si>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</si>
  <si>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</si>
  <si>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</si>
  <si>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</si>
  <si>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</si>
  <si>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</si>
  <si>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</si>
  <si>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</si>
  <si>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</si>
  <si>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</si>
  <si>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</si>
  <si>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</si>
  <si>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</si>
  <si>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</si>
  <si>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</si>
  <si>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</si>
  <si>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</si>
  <si>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</si>
  <si>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</si>
  <si>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</si>
  <si>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</si>
  <si>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</si>
  <si>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</si>
  <si>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</si>
  <si>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</si>
  <si>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</si>
  <si>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</si>
  <si>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</si>
  <si>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</si>
  <si>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</si>
  <si>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</si>
  <si>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</si>
  <si>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</si>
  <si>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</si>
  <si>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</si>
  <si>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</si>
  <si>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</si>
  <si>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</si>
  <si>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</si>
  <si>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</si>
  <si>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</si>
  <si>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</si>
  <si>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</si>
  <si>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</si>
  <si>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</si>
  <si>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</si>
  <si>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</si>
  <si>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</si>
  <si>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</si>
  <si>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</si>
  <si>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</si>
  <si>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</si>
  <si>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</si>
  <si>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</si>
  <si>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</si>
  <si>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</si>
  <si>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</si>
  <si>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</si>
  <si>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</si>
  <si>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</si>
  <si>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</si>
  <si>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</si>
  <si>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</si>
  <si>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>MENGETAHUI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</si>
  <si>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</si>
  <si>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</si>
  <si>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</si>
  <si>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</si>
  <si>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</si>
  <si>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</si>
  <si>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</si>
  <si>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</si>
  <si>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</si>
  <si>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</si>
  <si>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KEPALA SUB BAGIAN KEPEGAWAIAN DAN UMUM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</si>
  <si>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</si>
  <si>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</si>
  <si>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</si>
  <si>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</si>
  <si>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</si>
  <si>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</si>
  <si>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</si>
  <si>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</si>
  <si>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</si>
  <si>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</si>
  <si>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</si>
  <si>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</si>
  <si>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</si>
  <si>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</si>
  <si>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</si>
  <si>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</si>
  <si>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</si>
  <si>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</si>
  <si>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</si>
  <si>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</si>
  <si>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</si>
  <si>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</si>
  <si>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</si>
  <si>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</si>
  <si>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</si>
  <si>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</si>
  <si>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</si>
  <si>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</si>
  <si>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</si>
  <si>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</si>
  <si>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</si>
  <si>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PEKANBARU, …………………………………..</t>
  </si>
  <si>
    <t>NIP. ……………………………..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</si>
  <si>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</si>
  <si>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</si>
  <si>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</si>
  <si>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</si>
  <si>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</si>
  <si>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</si>
  <si>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</si>
  <si>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</si>
  <si>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</si>
  <si>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ALAMAT SESUDAH PENSIUN: JL. xxxxxxxxxxxxxxx NO.xx RT/RW. Xxxxxxxxxxx KELURAHAN xxxxxxxxx</t>
  </si>
  <si>
    <t>KECAMATAN xxxxxxxxx KECAMATAN xxxxxxxxxxxxx PROVINSI xxxxxxxxxxxxx</t>
  </si>
  <si>
    <t>Tanggal Meninggal Dunia (MD)</t>
  </si>
  <si>
    <t>196601011996031002</t>
  </si>
  <si>
    <r>
      <t xml:space="preserve">DATA PERORANGAN CALON PENERIMA PENSIUN (DPCP) PEGAWAI NEGERI SIPIL </t>
    </r>
    <r>
      <rPr>
        <b/>
        <strike/>
        <sz val="12"/>
        <rFont val="Arial"/>
        <family val="2"/>
      </rPr>
      <t>YANG MENCAPAI BATAS USIA PENSIUN</t>
    </r>
    <r>
      <rPr>
        <b/>
        <sz val="12"/>
        <rFont val="Arial"/>
        <family val="2"/>
      </rPr>
      <t>/</t>
    </r>
  </si>
  <si>
    <r>
      <rPr>
        <b/>
        <strike/>
        <sz val="12"/>
        <rFont val="Arial"/>
        <family val="2"/>
      </rPr>
      <t>YANG AKAN DIBERHENTIKAN/YANG MENINGGAL DUNIA,</t>
    </r>
    <r>
      <rPr>
        <b/>
        <sz val="12"/>
        <rFont val="Arial"/>
        <family val="2"/>
      </rPr>
      <t xml:space="preserve"> TEWAS</t>
    </r>
    <r>
      <rPr>
        <b/>
        <strike/>
        <sz val="12"/>
        <rFont val="Arial"/>
        <family val="2"/>
      </rPr>
      <t>, ATAU HILANG</t>
    </r>
    <r>
      <rPr>
        <b/>
        <sz val="12"/>
        <rFont val="Arial"/>
        <family val="2"/>
      </rPr>
      <t>*)</t>
    </r>
  </si>
  <si>
    <t>JANDA/DUDA/ANAK*) YANG BERSANGKUTAN,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</si>
</sst>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  <fill>
      <patternFill patternType="solid">
        <fgColor rgb="FFFFFF00"/>
        <bgColor rgb="FFFF0000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0" fontId="12" fillId="0" borderId="70" xfId="0" quotePrefix="1" applyFont="1" applyBorder="1" applyAlignment="1">
      <alignment horizontal="center"/>
    </xf>
    <xf numFmtId="0" fontId="12" fillId="0" borderId="70" xfId="0" applyFont="1" applyBorder="1" applyAlignment="1">
      <alignment horizontal="left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14" fillId="0" borderId="0" xfId="0" applyFont="1" applyFill="1" applyAlignment="1">
      <alignment vertical="center"/>
    </xf>
    <xf numFmtId="0" fontId="2" fillId="2" borderId="59" xfId="0" applyFont="1" applyFill="1" applyBorder="1" applyAlignment="1">
      <alignment horizontal="left"/>
    </xf>
    <xf numFmtId="0" fontId="13" fillId="0" borderId="41" xfId="0" applyFont="1" applyBorder="1" applyAlignment="1"/>
    <xf numFmtId="0" fontId="29" fillId="8" borderId="0" xfId="0" applyFont="1" applyFill="1" applyAlignment="1"/>
    <xf numFmtId="49" fontId="12" fillId="0" borderId="0" xfId="0" applyNumberFormat="1" applyFont="1"/>
    <xf numFmtId="0" fontId="0" fillId="0" borderId="0" xfId="0" applyFill="1" applyAlignment="1"/>
    <xf numFmtId="0" fontId="17" fillId="0" borderId="0" xfId="0" applyFont="1" applyAlignment="1">
      <alignment horizontal="center"/>
    </xf>
    <xf numFmtId="0" fontId="2" fillId="13" borderId="71" xfId="0" applyFont="1" applyFill="1" applyBorder="1" applyAlignment="1">
      <alignment horizontal="left"/>
    </xf>
    <xf numFmtId="0" fontId="1" fillId="7" borderId="72" xfId="0" applyFont="1" applyFill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66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/>
    <xf numFmtId="0" fontId="1" fillId="0" borderId="45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504825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5" t="s">
        <v>239</v>
      </c>
      <c r="B1" s="185"/>
      <c r="C1" s="185"/>
    </row>
    <row r="3" spans="1:3" ht="15.75" thickBot="1">
      <c r="A3" s="79" t="s">
        <v>184</v>
      </c>
      <c r="B3" s="79" t="s">
        <v>240</v>
      </c>
      <c r="C3" s="79" t="s">
        <v>241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242</v>
      </c>
      <c r="C5" s="82" t="s">
        <v>243</v>
      </c>
    </row>
    <row r="6" spans="1:3">
      <c r="A6" s="83"/>
      <c r="B6" s="83" t="s">
        <v>244</v>
      </c>
      <c r="C6" s="84" t="s">
        <v>245</v>
      </c>
    </row>
    <row r="7" spans="1:3">
      <c r="A7" s="83"/>
      <c r="B7" s="83" t="s">
        <v>246</v>
      </c>
      <c r="C7" s="84" t="s">
        <v>247</v>
      </c>
    </row>
    <row r="8" spans="1:3">
      <c r="A8" s="83"/>
      <c r="B8" s="83" t="s">
        <v>248</v>
      </c>
      <c r="C8" s="84" t="s">
        <v>249</v>
      </c>
    </row>
    <row r="9" spans="1:3">
      <c r="A9" s="83"/>
      <c r="B9" s="83" t="s">
        <v>250</v>
      </c>
      <c r="C9" s="84" t="s">
        <v>251</v>
      </c>
    </row>
    <row r="10" spans="1:3" ht="25.5">
      <c r="A10" s="83"/>
      <c r="B10" s="85" t="s">
        <v>252</v>
      </c>
      <c r="C10" s="86" t="s">
        <v>253</v>
      </c>
    </row>
    <row r="11" spans="1:3">
      <c r="A11" s="83"/>
      <c r="B11" s="83" t="s">
        <v>254</v>
      </c>
      <c r="C11" s="84" t="s">
        <v>255</v>
      </c>
    </row>
    <row r="12" spans="1:3">
      <c r="A12" s="83"/>
      <c r="B12" s="83" t="s">
        <v>256</v>
      </c>
      <c r="C12" s="84" t="s">
        <v>257</v>
      </c>
    </row>
    <row r="13" spans="1:3">
      <c r="A13" s="83"/>
      <c r="B13" s="83" t="s">
        <v>258</v>
      </c>
      <c r="C13" s="84" t="s">
        <v>243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259</v>
      </c>
      <c r="C15" s="86"/>
    </row>
    <row r="16" spans="1:3">
      <c r="A16" s="83"/>
      <c r="B16" s="83" t="s">
        <v>178</v>
      </c>
      <c r="C16" s="84" t="s">
        <v>260</v>
      </c>
    </row>
    <row r="17" spans="1:3">
      <c r="A17" s="83"/>
      <c r="B17" s="83" t="s">
        <v>182</v>
      </c>
      <c r="C17" s="84" t="s">
        <v>261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262</v>
      </c>
      <c r="C19" s="88" t="s">
        <v>243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265</v>
      </c>
    </row>
    <row r="23" spans="1:3">
      <c r="A23" s="83"/>
      <c r="B23" s="83"/>
      <c r="C23" s="84" t="s">
        <v>266</v>
      </c>
    </row>
    <row r="24" spans="1:3">
      <c r="A24" s="83"/>
      <c r="B24" s="83"/>
      <c r="C24" s="84" t="s">
        <v>267</v>
      </c>
    </row>
    <row r="25" spans="1:3">
      <c r="A25" s="84"/>
      <c r="B25" s="83"/>
      <c r="C25" s="84" t="s">
        <v>268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zoomScale="130" zoomScaleNormal="130" zoomScalePageLayoutView="130" workbookViewId="0">
      <selection activeCell="N22" sqref="N22"/>
    </sheetView>
  </sheetViews>
  <sheetFormatPr defaultColWidth="14.42578125" defaultRowHeight="15" customHeight="1"/>
  <cols>
    <col min="1" max="1" width="5" style="168" customWidth="1"/>
    <col min="2" max="2" width="28.140625" style="168" customWidth="1"/>
    <col min="3" max="3" width="7.42578125" style="168" customWidth="1"/>
    <col min="4" max="5" width="10" style="168" customWidth="1"/>
    <col min="6" max="6" width="10.140625" style="168" customWidth="1"/>
    <col min="7" max="8" width="7.28515625" style="168" customWidth="1"/>
    <col min="9" max="9" width="19.7109375" style="168" customWidth="1"/>
    <col min="10" max="10" width="6.42578125" style="168" customWidth="1"/>
    <col min="11" max="11" width="5.42578125" style="168" customWidth="1"/>
    <col min="12" max="12" width="7.85546875" style="168" customWidth="1"/>
    <col min="13" max="13" width="4.42578125" style="168" customWidth="1"/>
    <col min="14" max="14" width="32" style="168" customWidth="1"/>
    <col min="15" max="26" width="8" style="168" customWidth="1"/>
    <col min="27" max="16384" width="14.42578125" style="168"/>
  </cols>
  <sheetData>
    <row r="1" spans="2:15" ht="4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170"/>
      <c r="J3" s="171"/>
      <c r="K3" s="153"/>
      <c r="L3" s="153"/>
      <c r="M3" s="153"/>
      <c r="N3" s="153"/>
    </row>
    <row r="4" spans="2:15" ht="20.25" customHeight="1">
      <c r="B4" s="3"/>
      <c r="C4" s="3"/>
      <c r="D4" s="154"/>
      <c r="E4" s="3"/>
      <c r="F4" s="3"/>
      <c r="I4" s="170"/>
      <c r="J4" s="171"/>
      <c r="K4" s="171"/>
      <c r="L4" s="171"/>
      <c r="M4" s="171"/>
      <c r="N4" s="171"/>
      <c r="O4" s="3"/>
    </row>
    <row r="5" spans="2:15" ht="20.25" customHeight="1">
      <c r="B5" s="1" t="s">
        <v>95</v>
      </c>
      <c r="C5" s="4"/>
      <c r="D5" s="173" t="s">
        <v>284</v>
      </c>
      <c r="E5" s="174"/>
      <c r="F5" s="175"/>
      <c r="G5" s="176"/>
      <c r="H5" s="3"/>
      <c r="I5" s="170"/>
      <c r="J5" s="171"/>
      <c r="M5" s="171"/>
      <c r="N5" s="171"/>
      <c r="O5" s="3"/>
    </row>
    <row r="6" spans="2:15" ht="20.25" hidden="1" customHeight="1">
      <c r="B6" s="1" t="s">
        <v>96</v>
      </c>
      <c r="D6" s="180">
        <v>60</v>
      </c>
      <c r="E6" s="181" t="s">
        <v>97</v>
      </c>
      <c r="I6" s="153"/>
      <c r="J6" s="153"/>
      <c r="M6" s="153"/>
      <c r="N6" s="153"/>
    </row>
    <row r="7" spans="2:15" ht="20.25" customHeight="1">
      <c r="B7" s="1" t="s">
        <v>283</v>
      </c>
      <c r="D7" s="186">
        <v>20201230</v>
      </c>
      <c r="E7" s="187"/>
      <c r="F7" s="1" t="s">
        <v>278</v>
      </c>
      <c r="K7" s="184"/>
      <c r="L7" s="179"/>
    </row>
    <row r="8" spans="2:15" ht="15" customHeight="1" thickBot="1">
      <c r="E8" s="1"/>
    </row>
    <row r="9" spans="2:15" ht="21" customHeight="1" thickTop="1" thickBot="1">
      <c r="B9" s="1" t="s">
        <v>101</v>
      </c>
      <c r="C9" s="4"/>
      <c r="D9" s="22">
        <f>IF(OR(D5="",AND(D5="",D7=""),AND(D6="",D7="")),"",IF(D7&lt;&gt;"",VALUE(LEFT(D7,4)),VALUE(LEFT(D5,4)+D6)))</f>
        <v>2020</v>
      </c>
      <c r="E9" s="22">
        <f>IF(OR(D5="",AND(D5="",D7="")),"",IF(D7&lt;&gt;"",VALUE(MID(D7,5,2)),VALUE(MID(D5,5,2))))</f>
        <v>12</v>
      </c>
      <c r="G9" s="167"/>
      <c r="K9" s="182"/>
      <c r="L9" s="27" t="s">
        <v>277</v>
      </c>
    </row>
    <row r="10" spans="2:15" ht="15" customHeight="1" thickTop="1">
      <c r="E10" s="1"/>
    </row>
    <row r="11" spans="2:15" ht="12.75" customHeight="1">
      <c r="B11" s="1"/>
      <c r="D11" s="1" t="s">
        <v>103</v>
      </c>
      <c r="E11" s="1"/>
      <c r="F11" s="1"/>
      <c r="G11" s="25" t="s">
        <v>104</v>
      </c>
      <c r="I11" s="1"/>
      <c r="J11" s="1"/>
      <c r="K11" s="1" t="s">
        <v>105</v>
      </c>
    </row>
    <row r="12" spans="2:15" ht="13.5" customHeight="1" thickBot="1">
      <c r="B12" s="27" t="s">
        <v>276</v>
      </c>
      <c r="C12" s="169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</row>
    <row r="13" spans="2:15" ht="20.25" customHeight="1" thickTop="1" thickBot="1">
      <c r="B13" s="1" t="s">
        <v>108</v>
      </c>
      <c r="C13" s="155" t="s">
        <v>33</v>
      </c>
      <c r="D13" s="155">
        <v>2013</v>
      </c>
      <c r="E13" s="155">
        <v>4</v>
      </c>
      <c r="F13" s="5"/>
      <c r="G13" s="155">
        <v>22</v>
      </c>
      <c r="H13" s="155">
        <v>10</v>
      </c>
      <c r="I13" s="5"/>
      <c r="J13" s="5"/>
      <c r="K13" s="156">
        <f>IF(OR(C13="",D13="",E13="",D5="",AND(D5="",D7="")),"",IF(E9-E13&lt;0,D9-D13-1,D9-D13))</f>
        <v>7</v>
      </c>
      <c r="L13" s="158">
        <f>IF(OR(C13="",D13="",E13="",D5="",AND(D5="",D7="")),"",IF(E9-E13&lt;0,E9-E13+12,E9-E13))</f>
        <v>8</v>
      </c>
      <c r="M13" s="159"/>
      <c r="N13" s="1" t="s">
        <v>275</v>
      </c>
    </row>
    <row r="14" spans="2:15" ht="13.5" customHeight="1" thickTop="1">
      <c r="I14" s="5"/>
      <c r="J14" s="5"/>
      <c r="K14" s="157"/>
      <c r="L14" s="157"/>
      <c r="M14" s="1"/>
      <c r="N14" s="1"/>
    </row>
    <row r="15" spans="2:15" ht="12.75" customHeight="1">
      <c r="D15" s="1" t="s">
        <v>103</v>
      </c>
      <c r="E15" s="1"/>
      <c r="G15" s="1" t="s">
        <v>280</v>
      </c>
      <c r="K15" s="1" t="s">
        <v>279</v>
      </c>
    </row>
    <row r="16" spans="2:15" ht="13.5" customHeight="1" thickBot="1">
      <c r="B16" s="27" t="s">
        <v>276</v>
      </c>
      <c r="C16" s="169" t="s">
        <v>77</v>
      </c>
      <c r="D16" s="1" t="s">
        <v>106</v>
      </c>
      <c r="E16" s="1" t="s">
        <v>107</v>
      </c>
      <c r="G16" s="1" t="s">
        <v>106</v>
      </c>
      <c r="H16" s="1" t="s">
        <v>107</v>
      </c>
      <c r="K16" s="1" t="s">
        <v>106</v>
      </c>
      <c r="L16" s="1" t="s">
        <v>107</v>
      </c>
    </row>
    <row r="17" spans="2:14" ht="21" customHeight="1" thickTop="1" thickBot="1">
      <c r="B17" s="1" t="s">
        <v>269</v>
      </c>
      <c r="C17" s="155" t="s">
        <v>15</v>
      </c>
      <c r="D17" s="177">
        <f>IF(D5="","",VALUE(MID(D5,9,4)))</f>
        <v>1996</v>
      </c>
      <c r="E17" s="22">
        <f>IF(D5="","",VALUE(MID(D5,13,2)))</f>
        <v>3</v>
      </c>
      <c r="F17" s="5"/>
      <c r="G17" s="172">
        <v>7</v>
      </c>
      <c r="H17" s="172">
        <v>9</v>
      </c>
      <c r="I17" s="5"/>
      <c r="J17" s="5"/>
      <c r="K17" s="155">
        <v>0</v>
      </c>
      <c r="L17" s="155">
        <v>0</v>
      </c>
      <c r="N17" s="1"/>
    </row>
    <row r="18" spans="2:14" ht="15" customHeight="1" thickTop="1">
      <c r="B18" s="1"/>
      <c r="E18" s="1"/>
    </row>
    <row r="19" spans="2:14" ht="13.5" customHeight="1" thickBot="1">
      <c r="B19" s="1"/>
      <c r="D19" s="1"/>
      <c r="E19" s="1"/>
      <c r="F19" s="1"/>
      <c r="G19" s="1" t="s">
        <v>110</v>
      </c>
      <c r="I19" s="1"/>
      <c r="J19" s="1"/>
      <c r="K19" s="1"/>
    </row>
    <row r="20" spans="2:14" ht="21" customHeight="1" thickTop="1" thickBot="1">
      <c r="B20" s="1" t="s">
        <v>163</v>
      </c>
      <c r="C20" s="1"/>
      <c r="D20" s="160">
        <f>IF(OR(C13="",D13="",E13="",D5="",D17="",E17="",AND(D5="",D7="")),"",IF(E9-E17-L17&lt;0,D9-D17-K17-1,IF(E9-E17-L17&gt;12,D9-D17-K17+1,D9-D17-K17)))</f>
        <v>24</v>
      </c>
      <c r="E20" s="160">
        <f>(IF(OR(C13="",D13="",E13="",D5="",D17="",E17="",AND(D5="",D7="")),"",IF(E9-E17-L17&lt;0,E9-E17-L17+12,IF(E9-E17-L17&gt;11,E9-E17-L17-12,E9-E17-L17))))+1</f>
        <v>10</v>
      </c>
      <c r="F20" s="1"/>
      <c r="H20" s="1"/>
      <c r="I20" s="1"/>
      <c r="J20" s="188"/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D21" s="161">
        <f>IF(OR(C13="",D13="",E13="",D5="",D17="",E17="",AND(D5="",D7="")),"",IF(E9-E17+H17-L17&lt;0,D9-D17+G17-K17-1,IF(E9-E17+H17-L17&gt;12,D9-D17+G17-K17+1,D9-D17+G17-K17)))</f>
        <v>32</v>
      </c>
      <c r="E21" s="161">
        <f>IF(OR(C13="",D13="",E13="",D5="",D17="",E17="",AND(D5="",D7="")),"",IF(E9-E17+H17-L17+1&lt;0,E9-E17+H17-L17+12+1,IF(E9-E17+H17-L17+1&gt;11,E9-E17+H17-L17+1-12,E9-E17+H17-L17+1)))</f>
        <v>7</v>
      </c>
      <c r="G21" s="25" t="s">
        <v>114</v>
      </c>
      <c r="J21" s="6">
        <f>IF(OR(C13="",C17="",D13="",E13="",D5="",D17="",E17="",D20="",E20="",AND(D5="",D7="")),"",VLOOKUP(C17&amp;LEFT(C13,1),REF!$A$22:$C$46,2))</f>
        <v>2</v>
      </c>
      <c r="K21" s="6">
        <f>IF(OR(C13="",C17="",D13="",E13="",D5="",D17="",E17="",D20="",E20="",AND(D5="",D7="")),"",0)</f>
        <v>0</v>
      </c>
      <c r="M21" s="166"/>
      <c r="N21" s="166" t="s">
        <v>115</v>
      </c>
    </row>
    <row r="22" spans="2:14" ht="21.75" customHeight="1" thickTop="1" thickBot="1">
      <c r="B22" s="1" t="s">
        <v>116</v>
      </c>
      <c r="D22" s="162">
        <f>IF(OR(C13="",D13="",E13="",D5="",D17="",E17="",D20="",E20="",G13="",H13="",AND(D5="",D7="")),"",IF(L13+H13&gt;11,K13+G13+1,K13+G13-K17))</f>
        <v>30</v>
      </c>
      <c r="E22" s="162">
        <f>IF(OR(C13="",D13="",E13="",D5="",D17="",E17="",D20="",E20="",G13="",H13="",AND(D5="",D7="")),"",IF(L13+H13&gt;11,L13+H13-12,L13+H13-L17))</f>
        <v>6</v>
      </c>
      <c r="G22" s="27" t="s">
        <v>117</v>
      </c>
      <c r="J22" s="178">
        <f>IF(OR(C13="",C17="",D13="",E13="",D5="",D17="",E17="",D20="",E20="",AND(D5="",D7="")),"",D21-J21)</f>
        <v>30</v>
      </c>
      <c r="K22" s="178">
        <f>IF(OR(C13="",C17="",D13="",E13="",D5="",D17="",E17="",D20="",E20="",AND(D5="",D7="")),"",E21-1)</f>
        <v>6</v>
      </c>
      <c r="M22" s="166"/>
      <c r="N22" s="166" t="s">
        <v>118</v>
      </c>
    </row>
    <row r="23" spans="2:14" ht="21.75" customHeight="1" thickTop="1" thickBot="1">
      <c r="E23" s="1"/>
      <c r="F23" s="153"/>
      <c r="G23" s="25" t="s">
        <v>119</v>
      </c>
    </row>
    <row r="24" spans="2:14" ht="33.75" customHeight="1" thickTop="1" thickBot="1">
      <c r="E24" s="1"/>
      <c r="J24" s="8" t="s">
        <v>120</v>
      </c>
      <c r="K24" s="190">
        <f>IF(AND(C13&lt;&gt;"",J22&lt;&gt;""),VLOOKUP(C13&amp;J22,gapok!$A$7:$D$533,gapok!$D$1),"")</f>
        <v>4650600</v>
      </c>
      <c r="L24" s="191"/>
    </row>
    <row r="25" spans="2:14" ht="12.75" customHeight="1" thickTop="1">
      <c r="E25" s="1"/>
    </row>
    <row r="26" spans="2:14" ht="12.75" customHeight="1">
      <c r="E26" s="1"/>
      <c r="H26" s="27"/>
      <c r="K26" s="9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J20:K20"/>
    <mergeCell ref="K24:L24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4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3"/>
      <c r="F5" s="164"/>
      <c r="G5" s="164"/>
      <c r="H5" s="3"/>
      <c r="I5" s="31"/>
      <c r="J5" s="3" t="s">
        <v>272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2"/>
      <c r="E7" s="193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7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276</v>
      </c>
      <c r="C12" s="152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5"/>
      <c r="D13" s="155"/>
      <c r="E13" s="155"/>
      <c r="F13" s="5"/>
      <c r="G13" s="155"/>
      <c r="H13" s="155"/>
      <c r="I13" s="5"/>
      <c r="J13" s="5"/>
      <c r="K13" s="156" t="str">
        <f>IF(OR(C13="",D13="",E13="",D5="",AND(D5="",D7="")),"",IF(E9-E13&lt;0,D9-D13-1,D9-D13))</f>
        <v/>
      </c>
      <c r="L13" s="158" t="str">
        <f>IF(OR(C13="",D13="",E13="",D5="",AND(D5="",D7="")),"",IF(E9-E13&lt;0,E9-E13+12,E9-E13))</f>
        <v/>
      </c>
      <c r="M13" s="159"/>
      <c r="N13" s="1" t="s">
        <v>275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7"/>
      <c r="L14" s="157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273</v>
      </c>
      <c r="H15" s="44"/>
      <c r="I15" s="44"/>
      <c r="J15" s="44"/>
      <c r="K15" s="1" t="s">
        <v>274</v>
      </c>
      <c r="L15" s="44"/>
      <c r="M15" s="44"/>
      <c r="N15" s="44"/>
    </row>
    <row r="16" spans="2:15" ht="13.5" customHeight="1" thickBot="1">
      <c r="B16" s="27" t="s">
        <v>276</v>
      </c>
      <c r="C16" s="152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269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60" t="str">
        <f>IF(OR(C13="",D13="",E13="",D5="",D17="",E17="",AND(D5="",D7="")),"",IF(E9-E17-L17&lt;0,D9-D17-K17-1,IF(E9-E17-L17&gt;12,D9-D17-K17+1,D9-D17-K17)))</f>
        <v/>
      </c>
      <c r="E20" s="160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88" t="s">
        <v>111</v>
      </c>
      <c r="K20" s="189"/>
      <c r="L20" s="1"/>
      <c r="M20" s="166"/>
      <c r="N20" s="166" t="s">
        <v>112</v>
      </c>
    </row>
    <row r="21" spans="2:14" ht="21" customHeight="1" thickTop="1" thickBot="1">
      <c r="B21" s="1" t="s">
        <v>113</v>
      </c>
      <c r="C21" s="44"/>
      <c r="D21" s="161" t="str">
        <f>IF(OR(C13="",D13="",E13="",D5="",D17="",E17="",AND(D5="",D7="")),"",IF(E9-E17+H17-L17&lt;0,D9-D17+G17-K17-1,IF(E9-E17+H17-L17&gt;12,D9-D17+G17-K17+1,D9-D17+G17-K17)))</f>
        <v/>
      </c>
      <c r="E21" s="161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6"/>
      <c r="N21" s="166" t="s">
        <v>115</v>
      </c>
    </row>
    <row r="22" spans="2:14" ht="21.75" customHeight="1" thickTop="1" thickBot="1">
      <c r="B22" s="1" t="s">
        <v>116</v>
      </c>
      <c r="C22" s="44"/>
      <c r="D22" s="162" t="e">
        <f>IF(OR(C13="",D13="",E13="",D5="",D17="",E17="",D20="",E20="",G13="",H13="",AND(D5="",D7="")),"",IF(L13+H13&gt;11,K13+G13+1,K13+G13))</f>
        <v>#VALUE!</v>
      </c>
      <c r="E22" s="162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6"/>
      <c r="N22" s="166" t="s">
        <v>118</v>
      </c>
    </row>
    <row r="23" spans="2:14" ht="21.75" customHeight="1" thickTop="1" thickBot="1">
      <c r="B23" s="44"/>
      <c r="C23" s="44"/>
      <c r="D23" s="44"/>
      <c r="E23" s="1"/>
      <c r="F23" s="153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0" t="e">
        <f>IF(AND(C13&lt;&gt;"",J22&lt;&gt;""),VLOOKUP(C13&amp;J22,gapok!$A$7:$D$533,gapok!$D$1),"")</f>
        <v>#VALUE!</v>
      </c>
      <c r="L24" s="191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topLeftCell="A4" zoomScale="90" zoomScaleNormal="90" zoomScalePageLayoutView="90" workbookViewId="0">
      <selection activeCell="AB37" sqref="AB37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7.42578125" style="48" customWidth="1"/>
    <col min="20" max="20" width="26.71093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194" t="s">
        <v>164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7" ht="15.6" customHeight="1">
      <c r="A7" s="49" t="s">
        <v>165</v>
      </c>
      <c r="B7" s="49"/>
      <c r="C7" s="49"/>
      <c r="D7" s="49" t="s">
        <v>233</v>
      </c>
      <c r="E7" s="49" t="s">
        <v>236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233</v>
      </c>
      <c r="E8" s="49" t="s">
        <v>234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233</v>
      </c>
      <c r="E9" s="49" t="s">
        <v>235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233</v>
      </c>
      <c r="E10" s="14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233</v>
      </c>
      <c r="E11" s="49" t="s">
        <v>237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233</v>
      </c>
      <c r="E12" s="49">
        <f>'Hitung MK'!D6</f>
        <v>0</v>
      </c>
      <c r="F12" s="49" t="s">
        <v>232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195" t="s">
        <v>285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7" ht="15.6" customHeight="1">
      <c r="A15" s="195" t="s">
        <v>286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174</v>
      </c>
      <c r="B17" s="49" t="s">
        <v>175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176</v>
      </c>
      <c r="R17" s="49" t="s">
        <v>177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178</v>
      </c>
      <c r="B18" s="49" t="s">
        <v>179</v>
      </c>
      <c r="F18" s="49"/>
      <c r="G18" s="56" t="s">
        <v>130</v>
      </c>
      <c r="H18" s="147"/>
      <c r="I18" s="49"/>
      <c r="K18" s="49"/>
      <c r="L18" s="49"/>
      <c r="M18" s="49"/>
      <c r="N18" s="49"/>
      <c r="O18" s="49"/>
      <c r="P18" s="49"/>
      <c r="Q18" s="49"/>
      <c r="R18" s="49" t="s">
        <v>180</v>
      </c>
      <c r="S18" s="49" t="s">
        <v>181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182</v>
      </c>
      <c r="B19" s="49" t="s">
        <v>183</v>
      </c>
      <c r="F19" s="49"/>
      <c r="G19" s="56" t="s">
        <v>130</v>
      </c>
      <c r="H19" s="183" t="str">
        <f>'PHitung Masa Kerja'!D5</f>
        <v>196601011996031002</v>
      </c>
      <c r="I19" s="49"/>
      <c r="K19" s="49"/>
      <c r="L19" s="49"/>
      <c r="M19" s="49"/>
      <c r="N19" s="49"/>
      <c r="O19" s="49"/>
      <c r="P19" s="49"/>
      <c r="R19" s="135" t="s">
        <v>184</v>
      </c>
      <c r="S19" s="135" t="s">
        <v>185</v>
      </c>
      <c r="T19" s="135" t="s">
        <v>186</v>
      </c>
      <c r="U19" s="135" t="s">
        <v>187</v>
      </c>
      <c r="V19" s="135" t="s">
        <v>188</v>
      </c>
      <c r="W19" s="135" t="s">
        <v>189</v>
      </c>
      <c r="X19" s="135" t="s">
        <v>190</v>
      </c>
      <c r="Y19" s="57"/>
      <c r="Z19" s="57"/>
      <c r="AA19" s="57"/>
    </row>
    <row r="20" spans="1:27" ht="17.100000000000001" customHeight="1">
      <c r="A20" s="55" t="s">
        <v>191</v>
      </c>
      <c r="B20" s="49" t="s">
        <v>192</v>
      </c>
      <c r="F20" s="49"/>
      <c r="G20" s="56" t="s">
        <v>130</v>
      </c>
      <c r="H20" s="146"/>
      <c r="I20" s="49"/>
      <c r="K20" s="49"/>
      <c r="L20" s="49"/>
      <c r="M20" s="49"/>
      <c r="N20" s="49"/>
      <c r="O20" s="49"/>
      <c r="P20" s="49"/>
      <c r="R20" s="148" t="s">
        <v>193</v>
      </c>
      <c r="S20" s="136"/>
      <c r="T20" s="137"/>
      <c r="U20" s="135"/>
      <c r="V20" s="135"/>
      <c r="W20" s="135"/>
      <c r="X20" s="135"/>
      <c r="Y20" s="57"/>
      <c r="Z20" s="57"/>
      <c r="AA20" s="60"/>
    </row>
    <row r="21" spans="1:27" ht="17.100000000000001" customHeight="1">
      <c r="A21" s="55" t="s">
        <v>198</v>
      </c>
      <c r="B21" s="49" t="s">
        <v>199</v>
      </c>
      <c r="F21" s="49"/>
      <c r="G21" s="56" t="s">
        <v>130</v>
      </c>
      <c r="H21" s="146"/>
      <c r="I21" s="49"/>
      <c r="K21" s="49"/>
      <c r="L21" s="49"/>
      <c r="M21" s="49"/>
      <c r="N21" s="49"/>
      <c r="O21" s="49"/>
      <c r="P21" s="49"/>
      <c r="R21" s="132" t="s">
        <v>176</v>
      </c>
      <c r="S21" s="133" t="s">
        <v>194</v>
      </c>
      <c r="T21" s="134" t="s">
        <v>195</v>
      </c>
      <c r="U21" s="132" t="s">
        <v>196</v>
      </c>
      <c r="V21" s="132" t="s">
        <v>196</v>
      </c>
      <c r="W21" s="132" t="s">
        <v>196</v>
      </c>
      <c r="X21" s="132" t="s">
        <v>197</v>
      </c>
      <c r="Y21" s="57"/>
      <c r="Z21" s="59"/>
      <c r="AA21" s="60"/>
    </row>
    <row r="22" spans="1:27" ht="17.100000000000001" customHeight="1">
      <c r="A22" s="55" t="s">
        <v>200</v>
      </c>
      <c r="B22" s="49" t="s">
        <v>201</v>
      </c>
      <c r="F22" s="49"/>
      <c r="G22" s="56" t="s">
        <v>130</v>
      </c>
      <c r="H22" s="49" t="str">
        <f>Sheet1!C2&amp;"/"&amp;Sheet1!D2&amp;"/"&amp;Sheet1!E2</f>
        <v>Penata Tingkat I/III/d/1-4-2013</v>
      </c>
      <c r="I22" s="49"/>
      <c r="K22" s="49"/>
      <c r="L22" s="49"/>
      <c r="M22" s="61"/>
      <c r="O22" s="56"/>
      <c r="P22" s="49"/>
      <c r="R22" s="132" t="s">
        <v>202</v>
      </c>
      <c r="S22" s="133" t="s">
        <v>194</v>
      </c>
      <c r="T22" s="134" t="s">
        <v>195</v>
      </c>
      <c r="U22" s="132" t="s">
        <v>196</v>
      </c>
      <c r="V22" s="132" t="s">
        <v>196</v>
      </c>
      <c r="W22" s="132" t="s">
        <v>196</v>
      </c>
      <c r="X22" s="132" t="s">
        <v>197</v>
      </c>
      <c r="Y22" s="57"/>
      <c r="Z22" s="59"/>
      <c r="AA22" s="60"/>
    </row>
    <row r="23" spans="1:27" ht="17.100000000000001" customHeight="1">
      <c r="A23" s="55" t="s">
        <v>203</v>
      </c>
      <c r="B23" s="49" t="s">
        <v>204</v>
      </c>
      <c r="F23" s="49"/>
      <c r="G23" s="56" t="s">
        <v>130</v>
      </c>
      <c r="H23" s="56" t="s">
        <v>231</v>
      </c>
      <c r="I23" s="201">
        <f>Sheet1!B4</f>
        <v>4650600</v>
      </c>
      <c r="J23" s="201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205</v>
      </c>
      <c r="B24" s="49" t="s">
        <v>206</v>
      </c>
      <c r="F24" s="49"/>
      <c r="G24" s="56" t="s">
        <v>130</v>
      </c>
      <c r="H24" s="74">
        <f>'PHitung Masa Kerja'!G13</f>
        <v>22</v>
      </c>
      <c r="I24" s="55" t="s">
        <v>232</v>
      </c>
      <c r="J24" s="74">
        <f>'PHitung Masa Kerja'!H13</f>
        <v>10</v>
      </c>
      <c r="K24" s="49" t="s">
        <v>207</v>
      </c>
      <c r="L24" s="49"/>
      <c r="M24" s="49"/>
      <c r="N24" s="49"/>
      <c r="O24" s="49"/>
      <c r="P24" s="49"/>
      <c r="Q24" s="46"/>
      <c r="R24" s="49" t="s">
        <v>182</v>
      </c>
      <c r="S24" s="49" t="s">
        <v>208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209</v>
      </c>
      <c r="B25" s="49" t="s">
        <v>210</v>
      </c>
      <c r="F25" s="49"/>
      <c r="G25" s="56" t="s">
        <v>130</v>
      </c>
      <c r="H25" s="71">
        <f>'PHitung Masa Kerja'!D22</f>
        <v>30</v>
      </c>
      <c r="I25" s="55" t="s">
        <v>232</v>
      </c>
      <c r="J25" s="71">
        <f>'PHitung Masa Kerja'!E22</f>
        <v>6</v>
      </c>
      <c r="K25" s="49" t="s">
        <v>207</v>
      </c>
      <c r="M25" s="56"/>
      <c r="O25" s="49"/>
      <c r="P25" s="49"/>
      <c r="Q25" s="46"/>
      <c r="R25" s="139" t="s">
        <v>184</v>
      </c>
      <c r="S25" s="139" t="s">
        <v>185</v>
      </c>
      <c r="T25" s="135" t="s">
        <v>186</v>
      </c>
      <c r="U25" s="139" t="s">
        <v>187</v>
      </c>
      <c r="V25" s="196" t="s">
        <v>211</v>
      </c>
      <c r="W25" s="196"/>
      <c r="X25" s="139" t="s">
        <v>212</v>
      </c>
      <c r="Y25" s="60"/>
      <c r="Z25" s="59"/>
      <c r="AA25" s="60"/>
    </row>
    <row r="26" spans="1:27" ht="17.100000000000001" customHeight="1">
      <c r="A26" s="55" t="s">
        <v>213</v>
      </c>
      <c r="B26" s="49" t="s">
        <v>214</v>
      </c>
      <c r="F26" s="49"/>
      <c r="G26" s="56" t="s">
        <v>130</v>
      </c>
      <c r="H26" s="71">
        <f>'PHitung Masa Kerja'!D20</f>
        <v>24</v>
      </c>
      <c r="I26" s="55" t="s">
        <v>232</v>
      </c>
      <c r="J26" s="71">
        <f>'PHitung Masa Kerja'!E20</f>
        <v>10</v>
      </c>
      <c r="K26" s="49" t="s">
        <v>207</v>
      </c>
      <c r="O26" s="49"/>
      <c r="P26" s="49"/>
      <c r="Q26" s="46"/>
      <c r="R26" s="148">
        <v>1</v>
      </c>
      <c r="S26" s="136"/>
      <c r="T26" s="142"/>
      <c r="U26" s="135"/>
      <c r="V26" s="204"/>
      <c r="W26" s="204"/>
      <c r="X26" s="135"/>
      <c r="Y26" s="57"/>
      <c r="Z26" s="59"/>
      <c r="AA26" s="60"/>
    </row>
    <row r="27" spans="1:27" ht="17.100000000000001" customHeight="1">
      <c r="A27" s="55" t="s">
        <v>215</v>
      </c>
      <c r="B27" s="49" t="s">
        <v>216</v>
      </c>
      <c r="F27" s="49"/>
      <c r="G27" s="56" t="s">
        <v>130</v>
      </c>
      <c r="H27" s="71">
        <f>'PHitung Masa Kerja'!D21</f>
        <v>32</v>
      </c>
      <c r="I27" s="55" t="s">
        <v>232</v>
      </c>
      <c r="J27" s="71">
        <f>'PHitung Masa Kerja'!E21</f>
        <v>7</v>
      </c>
      <c r="K27" s="49" t="s">
        <v>207</v>
      </c>
      <c r="M27" s="56"/>
      <c r="O27" s="49"/>
      <c r="P27" s="49"/>
      <c r="Q27" s="46"/>
      <c r="R27" s="149"/>
      <c r="S27" s="141"/>
      <c r="T27" s="143"/>
      <c r="U27" s="144"/>
      <c r="V27" s="203"/>
      <c r="W27" s="203"/>
      <c r="X27" s="140"/>
      <c r="Y27" s="60"/>
      <c r="Z27" s="59"/>
      <c r="AA27" s="60"/>
    </row>
    <row r="28" spans="1:27" ht="17.100000000000001" customHeight="1">
      <c r="A28" s="55" t="s">
        <v>217</v>
      </c>
      <c r="B28" s="49" t="s">
        <v>218</v>
      </c>
      <c r="F28" s="49"/>
      <c r="G28" s="56" t="s">
        <v>130</v>
      </c>
      <c r="H28" s="71">
        <f>'PHitung Masa Kerja'!K17</f>
        <v>0</v>
      </c>
      <c r="I28" s="55" t="s">
        <v>232</v>
      </c>
      <c r="J28" s="71">
        <f>'PHitung Masa Kerja'!L17</f>
        <v>0</v>
      </c>
      <c r="K28" s="49" t="s">
        <v>207</v>
      </c>
      <c r="O28" s="49"/>
      <c r="P28" s="49"/>
      <c r="Q28" s="46"/>
      <c r="R28" s="150"/>
      <c r="S28" s="141"/>
      <c r="T28" s="142"/>
      <c r="U28" s="138"/>
      <c r="V28" s="205"/>
      <c r="W28" s="206"/>
      <c r="X28" s="135"/>
      <c r="Y28" s="60"/>
      <c r="Z28" s="59"/>
      <c r="AA28" s="60"/>
    </row>
    <row r="29" spans="1:27" ht="17.100000000000001" customHeight="1">
      <c r="A29" s="55" t="s">
        <v>219</v>
      </c>
      <c r="B29" s="49" t="s">
        <v>220</v>
      </c>
      <c r="F29" s="49"/>
      <c r="G29" s="56" t="s">
        <v>130</v>
      </c>
      <c r="H29" s="71">
        <f>'PHitung Masa Kerja'!G17</f>
        <v>7</v>
      </c>
      <c r="I29" s="55" t="s">
        <v>232</v>
      </c>
      <c r="J29" s="71">
        <f>'PHitung Masa Kerja'!H17</f>
        <v>9</v>
      </c>
      <c r="K29" s="49" t="s">
        <v>207</v>
      </c>
      <c r="L29" s="49"/>
      <c r="M29" s="49"/>
      <c r="N29" s="49"/>
      <c r="O29" s="49"/>
      <c r="P29" s="49"/>
      <c r="Q29" s="46"/>
      <c r="R29" s="151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221</v>
      </c>
      <c r="B30" s="49" t="s">
        <v>222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223</v>
      </c>
      <c r="R30" s="146" t="s">
        <v>281</v>
      </c>
      <c r="S30" s="49"/>
      <c r="T30" s="49"/>
      <c r="U30" s="49"/>
      <c r="W30" s="145"/>
      <c r="X30" s="49"/>
      <c r="Y30" s="49"/>
      <c r="Z30" s="49"/>
      <c r="AA30" s="54"/>
    </row>
    <row r="31" spans="1:27" ht="15.6" customHeight="1">
      <c r="A31" s="49"/>
      <c r="B31" s="49" t="s">
        <v>224</v>
      </c>
      <c r="F31" s="49"/>
      <c r="G31" s="56" t="s">
        <v>130</v>
      </c>
      <c r="H31" s="198"/>
      <c r="I31" s="198"/>
      <c r="J31" s="198"/>
      <c r="K31" s="198"/>
      <c r="L31" s="198"/>
      <c r="M31" s="198"/>
      <c r="N31" s="198"/>
      <c r="O31" s="198"/>
      <c r="Q31" s="49"/>
      <c r="R31" s="10" t="s">
        <v>282</v>
      </c>
      <c r="T31" s="61"/>
      <c r="W31" s="49"/>
      <c r="Z31" s="49"/>
      <c r="AA31" s="54"/>
    </row>
    <row r="32" spans="1:27" ht="15.6" customHeight="1">
      <c r="A32" s="49"/>
      <c r="H32" s="198"/>
      <c r="I32" s="198"/>
      <c r="J32" s="198"/>
      <c r="K32" s="198"/>
      <c r="L32" s="198"/>
      <c r="M32" s="198"/>
      <c r="N32" s="198"/>
      <c r="O32" s="198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225</v>
      </c>
      <c r="R33" s="49" t="s">
        <v>226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7" t="s">
        <v>227</v>
      </c>
      <c r="T35" s="197"/>
      <c r="U35" s="25"/>
      <c r="V35" s="165" t="s">
        <v>270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7" t="s">
        <v>238</v>
      </c>
      <c r="T36" s="197"/>
      <c r="U36" s="49"/>
      <c r="V36" s="197" t="s">
        <v>228</v>
      </c>
      <c r="W36" s="197"/>
      <c r="X36" s="197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7">
        <f>E10</f>
        <v>0</v>
      </c>
      <c r="T37" s="197"/>
      <c r="U37" s="49"/>
      <c r="V37" s="1" t="s">
        <v>287</v>
      </c>
      <c r="W37" s="25"/>
      <c r="X37" s="25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9" t="s">
        <v>194</v>
      </c>
      <c r="T40" s="199"/>
      <c r="W40" s="64">
        <f>T20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200" t="s">
        <v>271</v>
      </c>
      <c r="T41" s="197"/>
      <c r="U41" s="49"/>
      <c r="V41" s="76"/>
      <c r="W41" s="202"/>
      <c r="X41" s="202"/>
      <c r="Y41" s="49"/>
      <c r="Z41" s="49"/>
      <c r="AA41" s="54"/>
    </row>
    <row r="42" spans="1:27" ht="15.6" customHeight="1">
      <c r="A42" s="65" t="s">
        <v>229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230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6">
    <mergeCell ref="S37:T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  <mergeCell ref="A6:Z6"/>
    <mergeCell ref="A14:Z14"/>
    <mergeCell ref="A15:Z15"/>
    <mergeCell ref="V25:W25"/>
    <mergeCell ref="S35:T35"/>
    <mergeCell ref="H31:O32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09" t="s">
        <v>122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07"/>
      <c r="H4" s="193"/>
      <c r="I4" s="193"/>
      <c r="J4" s="193"/>
      <c r="K4" s="193"/>
      <c r="L4" s="193"/>
      <c r="M4" s="193"/>
      <c r="N4" s="193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07"/>
      <c r="H5" s="193"/>
      <c r="I5" s="193"/>
      <c r="J5" s="193"/>
      <c r="K5" s="193"/>
      <c r="L5" s="193"/>
      <c r="M5" s="193"/>
      <c r="N5" s="193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08"/>
      <c r="H6" s="193"/>
      <c r="I6" s="193"/>
      <c r="J6" s="193"/>
      <c r="K6" s="193"/>
      <c r="L6" s="193"/>
      <c r="M6" s="193"/>
      <c r="N6" s="193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08"/>
      <c r="H7" s="193"/>
      <c r="I7" s="193"/>
      <c r="J7" s="193"/>
      <c r="K7" s="193"/>
      <c r="L7" s="193"/>
      <c r="M7" s="193"/>
      <c r="N7" s="193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21" t="s">
        <v>140</v>
      </c>
      <c r="D9" s="221" t="s">
        <v>141</v>
      </c>
      <c r="E9" s="213" t="s">
        <v>103</v>
      </c>
      <c r="F9" s="214"/>
      <c r="G9" s="214"/>
      <c r="H9" s="214"/>
      <c r="I9" s="215"/>
      <c r="J9" s="210" t="s">
        <v>126</v>
      </c>
      <c r="K9" s="211"/>
      <c r="L9" s="211"/>
      <c r="M9" s="212"/>
      <c r="N9" s="221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22"/>
      <c r="D10" s="222"/>
      <c r="E10" s="216"/>
      <c r="F10" s="189"/>
      <c r="G10" s="189"/>
      <c r="H10" s="189"/>
      <c r="I10" s="217"/>
      <c r="J10" s="213" t="s">
        <v>142</v>
      </c>
      <c r="K10" s="215"/>
      <c r="L10" s="213" t="s">
        <v>143</v>
      </c>
      <c r="M10" s="215"/>
      <c r="N10" s="22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23"/>
      <c r="D11" s="223"/>
      <c r="E11" s="218"/>
      <c r="F11" s="219"/>
      <c r="G11" s="219"/>
      <c r="H11" s="219"/>
      <c r="I11" s="220"/>
      <c r="J11" s="11" t="s">
        <v>106</v>
      </c>
      <c r="K11" s="11" t="s">
        <v>107</v>
      </c>
      <c r="L11" s="11" t="s">
        <v>106</v>
      </c>
      <c r="M11" s="11" t="s">
        <v>107</v>
      </c>
      <c r="N11" s="223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200" t="s">
        <v>154</v>
      </c>
      <c r="H28" s="189"/>
      <c r="I28" s="189"/>
      <c r="J28" s="189"/>
      <c r="K28" s="189"/>
      <c r="L28" s="189"/>
      <c r="M28" s="189"/>
      <c r="N28" s="189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200" t="s">
        <v>157</v>
      </c>
      <c r="H29" s="189"/>
      <c r="I29" s="189"/>
      <c r="J29" s="189"/>
      <c r="K29" s="189"/>
      <c r="L29" s="189"/>
      <c r="M29" s="189"/>
      <c r="N29" s="18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200" t="s">
        <v>161</v>
      </c>
      <c r="H35" s="189"/>
      <c r="I35" s="189"/>
      <c r="J35" s="189"/>
      <c r="K35" s="189"/>
      <c r="L35" s="189"/>
      <c r="M35" s="189"/>
      <c r="N35" s="18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200" t="s">
        <v>162</v>
      </c>
      <c r="H36" s="189"/>
      <c r="I36" s="189"/>
      <c r="J36" s="189"/>
      <c r="K36" s="189"/>
      <c r="L36" s="189"/>
      <c r="M36" s="189"/>
      <c r="N36" s="18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  <mergeCell ref="G5:N5"/>
    <mergeCell ref="G6:N6"/>
    <mergeCell ref="G4:N4"/>
    <mergeCell ref="C1:N1"/>
    <mergeCell ref="J9:M9"/>
    <mergeCell ref="E9:I11"/>
    <mergeCell ref="G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4" sqref="B4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Kerja'!C13</f>
        <v>3d</v>
      </c>
      <c r="C2" t="str">
        <f>VLOOKUP(B2,REF!A1:C17,3,FALSE)</f>
        <v>Penata Tingkat I</v>
      </c>
      <c r="D2" t="str">
        <f>VLOOKUP(B2,REF!A1:B17,2,FALSE)</f>
        <v>III/d</v>
      </c>
      <c r="E2" t="str">
        <f>1&amp;"-"&amp;""&amp;'PHitung Masa Kerja'!E13&amp;"-"&amp;""&amp;'PHitung Masa Kerja'!D13</f>
        <v>1-4-2013</v>
      </c>
    </row>
    <row r="4" spans="2:5">
      <c r="B4" s="72">
        <f>'PHitung Masa Kerja'!K24</f>
        <v>4650600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263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4" t="s">
        <v>264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25" t="s">
        <v>81</v>
      </c>
      <c r="B6" s="227" t="s">
        <v>82</v>
      </c>
      <c r="C6" s="228"/>
      <c r="D6" s="228"/>
      <c r="E6" s="229"/>
      <c r="F6" s="225" t="s">
        <v>81</v>
      </c>
      <c r="G6" s="230" t="s">
        <v>83</v>
      </c>
      <c r="H6" s="228"/>
      <c r="I6" s="228"/>
      <c r="J6" s="231"/>
      <c r="K6" s="225" t="s">
        <v>81</v>
      </c>
      <c r="L6" s="227" t="s">
        <v>84</v>
      </c>
      <c r="M6" s="228"/>
      <c r="N6" s="228"/>
      <c r="O6" s="229"/>
      <c r="P6" s="225" t="s">
        <v>81</v>
      </c>
      <c r="Q6" s="227" t="s">
        <v>85</v>
      </c>
      <c r="R6" s="228"/>
      <c r="S6" s="228"/>
      <c r="T6" s="228"/>
      <c r="U6" s="231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26"/>
      <c r="B7" s="95" t="s">
        <v>86</v>
      </c>
      <c r="C7" s="96" t="s">
        <v>87</v>
      </c>
      <c r="D7" s="96" t="s">
        <v>88</v>
      </c>
      <c r="E7" s="97" t="s">
        <v>89</v>
      </c>
      <c r="F7" s="226"/>
      <c r="G7" s="98" t="s">
        <v>86</v>
      </c>
      <c r="H7" s="96" t="s">
        <v>87</v>
      </c>
      <c r="I7" s="96" t="s">
        <v>88</v>
      </c>
      <c r="J7" s="99" t="s">
        <v>89</v>
      </c>
      <c r="K7" s="226"/>
      <c r="L7" s="95" t="s">
        <v>86</v>
      </c>
      <c r="M7" s="96" t="s">
        <v>87</v>
      </c>
      <c r="N7" s="96" t="s">
        <v>88</v>
      </c>
      <c r="O7" s="97" t="s">
        <v>89</v>
      </c>
      <c r="P7" s="226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2019-05-29T07:04:24Z</cp:lastPrinted>
  <dcterms:created xsi:type="dcterms:W3CDTF">2018-12-26T08:01:29Z</dcterms:created>
  <dcterms:modified xsi:type="dcterms:W3CDTF">2022-04-12T07:25:40Z</dcterms:modified>
</cp:coreProperties>
</file>